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AZMJENA\GV 2017-2021\5.sjednica  GV\Odluke i zaključci 5. sjednica GV\"/>
    </mc:Choice>
  </mc:AlternateContent>
  <bookViews>
    <workbookView xWindow="0" yWindow="0" windowWidth="2520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71027" concurrentCalc="0"/>
</workbook>
</file>

<file path=xl/calcChain.xml><?xml version="1.0" encoding="utf-8"?>
<calcChain xmlns="http://schemas.openxmlformats.org/spreadsheetml/2006/main">
  <c r="H20" i="1" l="1"/>
  <c r="L46" i="1"/>
  <c r="M46" i="1"/>
  <c r="N46" i="1"/>
  <c r="O20" i="1"/>
  <c r="O43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4" i="1"/>
  <c r="O45" i="1"/>
  <c r="O46" i="1"/>
  <c r="J20" i="1"/>
  <c r="F19" i="1"/>
  <c r="J19" i="1"/>
  <c r="H21" i="1"/>
  <c r="J21" i="1"/>
  <c r="J22" i="1"/>
  <c r="F23" i="1"/>
  <c r="J23" i="1"/>
  <c r="J24" i="1"/>
  <c r="H25" i="1"/>
  <c r="J25" i="1"/>
  <c r="J26" i="1"/>
  <c r="H27" i="1"/>
  <c r="J27" i="1"/>
  <c r="J28" i="1"/>
  <c r="J29" i="1"/>
  <c r="H30" i="1"/>
  <c r="J30" i="1"/>
  <c r="J31" i="1"/>
  <c r="G32" i="1"/>
  <c r="H32" i="1"/>
  <c r="J32" i="1"/>
  <c r="H33" i="1"/>
  <c r="J33" i="1"/>
  <c r="J34" i="1"/>
  <c r="F35" i="1"/>
  <c r="H35" i="1"/>
  <c r="J35" i="1"/>
  <c r="J36" i="1"/>
  <c r="J37" i="1"/>
  <c r="J38" i="1"/>
  <c r="J39" i="1"/>
  <c r="J40" i="1"/>
  <c r="J41" i="1"/>
  <c r="J42" i="1"/>
  <c r="J43" i="1"/>
  <c r="J46" i="1"/>
  <c r="P46" i="1"/>
  <c r="P47" i="1"/>
  <c r="H48" i="1"/>
  <c r="J48" i="1"/>
  <c r="O48" i="1"/>
  <c r="P48" i="1"/>
  <c r="P49" i="1"/>
  <c r="J50" i="1"/>
  <c r="O50" i="1"/>
  <c r="P50" i="1"/>
  <c r="J51" i="1"/>
  <c r="O51" i="1"/>
  <c r="P51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J44" i="1"/>
  <c r="P44" i="1"/>
  <c r="J45" i="1"/>
  <c r="P45" i="1"/>
  <c r="K46" i="1"/>
  <c r="K51" i="1"/>
  <c r="K52" i="1"/>
  <c r="L51" i="1"/>
  <c r="L52" i="1"/>
  <c r="M51" i="1"/>
  <c r="M52" i="1"/>
  <c r="N51" i="1"/>
  <c r="N52" i="1"/>
  <c r="O52" i="1"/>
  <c r="F46" i="1"/>
  <c r="G46" i="1"/>
  <c r="I46" i="1"/>
  <c r="I51" i="1"/>
  <c r="I52" i="1"/>
  <c r="P19" i="1"/>
  <c r="G24" i="2"/>
  <c r="F24" i="2"/>
  <c r="F51" i="1"/>
  <c r="F52" i="1"/>
  <c r="G51" i="1"/>
  <c r="G52" i="1"/>
  <c r="H51" i="1"/>
  <c r="H46" i="1"/>
  <c r="H52" i="1"/>
  <c r="Q51" i="1"/>
  <c r="Q46" i="1"/>
  <c r="P52" i="1"/>
  <c r="J52" i="1"/>
</calcChain>
</file>

<file path=xl/sharedStrings.xml><?xml version="1.0" encoding="utf-8"?>
<sst xmlns="http://schemas.openxmlformats.org/spreadsheetml/2006/main" count="221" uniqueCount="138">
  <si>
    <t>Državni</t>
  </si>
  <si>
    <t>proračun</t>
  </si>
  <si>
    <t>Županijski</t>
  </si>
  <si>
    <t>Lokalni</t>
  </si>
  <si>
    <t>1.</t>
  </si>
  <si>
    <t>UKUPNO 1.</t>
  </si>
  <si>
    <t xml:space="preserve">2. </t>
  </si>
  <si>
    <t xml:space="preserve">UKUPNO 2. </t>
  </si>
  <si>
    <t xml:space="preserve">3. </t>
  </si>
  <si>
    <t>UKUPNO 3.</t>
  </si>
  <si>
    <t>4.</t>
  </si>
  <si>
    <t xml:space="preserve">UKUPNO 4. </t>
  </si>
  <si>
    <t>STRATEŠKI CILJ</t>
  </si>
  <si>
    <t>POVEĆANJE KPACITETA ZA PRIVLAČENJE SREDSTAVA IZ EU FONDOVA</t>
  </si>
  <si>
    <t>Kulturni centar</t>
  </si>
  <si>
    <t>Projekt</t>
  </si>
  <si>
    <t>POVEĆANJE KONKURENTNOSTI I RAST MALIH I SREDNJIH PODUZEĆA I OBITELJSKIH GOSPODARSTAVA</t>
  </si>
  <si>
    <t>Gospodarski sajam tijekom Berbe Grojzdja</t>
  </si>
  <si>
    <t>IZGRADNJA HARD I SOFT INRASTRUKTURE POTREBNE ZA RAST POSLOVANJA I UGODAN ŽIVOT</t>
  </si>
  <si>
    <t>Zamjena dotrajale stolarije i fasade na objektu "DV Naša radost"</t>
  </si>
  <si>
    <t>Sanacija divljih odlagališta(zaseban projekt za svako odlagalište)</t>
  </si>
  <si>
    <t>Sanacija nerazvrstanih cesta na poručju grada Pregrade(oko 90 km nerazvrstanih cesta)</t>
  </si>
  <si>
    <t>Obnova , sanacija i vrednovanje povijesnih zidina Kostel-grada u svrhu uključivanja u turističke i kulturne ponude grada Pregrade i KZŽ</t>
  </si>
  <si>
    <t>Izgradnja i obnova dječjih igrališta u svakom mjesnom odboru</t>
  </si>
  <si>
    <t>Rekonstrukcija javne rasvjete na području grada Pregrade</t>
  </si>
  <si>
    <t>Izgradnja područne škole Stipernica</t>
  </si>
  <si>
    <t>Izrada prostornog plana</t>
  </si>
  <si>
    <t>TRANSFORMACIJA LOKALNE UPRAVE U FUNKCIJI GOSPODARSKOG RAZVOJA I POVEĆANJA ATRAKTIVNOSTI PREGRADE ZA PRIVLAČENJE INVESTICIJA</t>
  </si>
  <si>
    <t>TRANSFORMACIJA LOKALNE UPRAVE  U FUNKCIJI GOSPODARSKOG RAZVOJA I POVEĆANJA ATRAKTIVNOSTI PREGRADE ZA PRIVLAČENJE INVESTICIJA</t>
  </si>
  <si>
    <t>Program</t>
  </si>
  <si>
    <t>R.Br.</t>
  </si>
  <si>
    <t>Ukupno planirano</t>
  </si>
  <si>
    <t>UKUPNO  SC1+SC2 +SC3+SC4:</t>
  </si>
  <si>
    <t>Operativni cilj</t>
  </si>
  <si>
    <r>
      <rPr>
        <b/>
        <sz val="8"/>
        <color rgb="FF000000"/>
        <rFont val="Calibri"/>
        <family val="2"/>
        <charset val="238"/>
      </rPr>
      <t>2.1.</t>
    </r>
    <r>
      <rPr>
        <sz val="8"/>
        <color rgb="FF000000"/>
        <rFont val="Calibri"/>
        <family val="2"/>
        <charset val="238"/>
      </rPr>
      <t xml:space="preserve">Povećati broj poslovnih subjekata za 10 prosječno godišnje do 2020.(ukupno 70) te ostvariti novu zaposlenost u tim subjektima za 30-40 novozaposlenih godišnje  </t>
    </r>
  </si>
  <si>
    <r>
      <rPr>
        <b/>
        <sz val="8"/>
        <color rgb="FF000000"/>
        <rFont val="Calibri"/>
        <family val="2"/>
        <charset val="238"/>
      </rPr>
      <t>1.1.</t>
    </r>
    <r>
      <rPr>
        <sz val="8"/>
        <color rgb="FF000000"/>
        <rFont val="Calibri"/>
        <family val="2"/>
        <charset val="238"/>
      </rPr>
      <t>:Do 2020. izraditi i kandidirati najmanje 30 projekata za financiranje iz EU fondova u vrijednosti od 20mln. EUR</t>
    </r>
  </si>
  <si>
    <r>
      <rPr>
        <b/>
        <sz val="8"/>
        <color rgb="FF000000"/>
        <rFont val="Calibri"/>
        <family val="2"/>
        <charset val="238"/>
      </rPr>
      <t xml:space="preserve">4.1. </t>
    </r>
    <r>
      <rPr>
        <sz val="8"/>
        <color rgb="FF000000"/>
        <rFont val="Calibri"/>
        <family val="2"/>
        <charset val="238"/>
      </rPr>
      <t>Do 2020. smajiti za 40% prigovore lokalnih poduzetnika na rad odjela i službi Grada te udvostručiti razinu privatnih ulaganja na području Grada do 2018.</t>
    </r>
  </si>
  <si>
    <r>
      <rPr>
        <b/>
        <sz val="9"/>
        <color rgb="FF000000"/>
        <rFont val="Calibri"/>
        <family val="2"/>
        <charset val="238"/>
      </rPr>
      <t xml:space="preserve">3.1. </t>
    </r>
    <r>
      <rPr>
        <sz val="9"/>
        <color rgb="FF000000"/>
        <rFont val="Calibri"/>
        <family val="2"/>
        <charset val="238"/>
      </rPr>
      <t>Do 2020.investirati u projekte infrasrukture radi eliminiranja glavnih deset prepreka i ograničenja definiranih anketom o lokalnom poslovnom okruženju</t>
    </r>
  </si>
  <si>
    <r>
      <rPr>
        <b/>
        <sz val="9"/>
        <color rgb="FF000000"/>
        <rFont val="Calibri"/>
        <family val="2"/>
        <charset val="238"/>
      </rPr>
      <t>1.1.1.</t>
    </r>
    <r>
      <rPr>
        <sz val="9"/>
        <color rgb="FF000000"/>
        <rFont val="Calibri"/>
        <family val="2"/>
        <charset val="238"/>
      </rPr>
      <t>Investicije u soft infrastrukturu</t>
    </r>
  </si>
  <si>
    <r>
      <rPr>
        <b/>
        <sz val="9"/>
        <color rgb="FF000000"/>
        <rFont val="Calibri"/>
        <family val="2"/>
        <charset val="238"/>
      </rPr>
      <t>2.1.1.</t>
    </r>
    <r>
      <rPr>
        <sz val="9"/>
        <color rgb="FF000000"/>
        <rFont val="Calibri"/>
        <family val="2"/>
        <charset val="238"/>
      </rPr>
      <t>Poboljšanje lokalne investicijske klime/poticanje razvoja klastera</t>
    </r>
  </si>
  <si>
    <r>
      <rPr>
        <b/>
        <sz val="9"/>
        <color rgb="FF000000"/>
        <rFont val="Calibri"/>
        <family val="2"/>
        <charset val="238"/>
      </rPr>
      <t>3.1.1.</t>
    </r>
    <r>
      <rPr>
        <sz val="9"/>
        <color rgb="FF000000"/>
        <rFont val="Calibri"/>
        <family val="2"/>
        <charset val="238"/>
      </rPr>
      <t xml:space="preserve">i </t>
    </r>
    <r>
      <rPr>
        <b/>
        <sz val="9"/>
        <color rgb="FF000000"/>
        <rFont val="Calibri"/>
        <family val="2"/>
        <charset val="238"/>
      </rPr>
      <t>3.1.2.</t>
    </r>
    <r>
      <rPr>
        <sz val="9"/>
        <color rgb="FF000000"/>
        <rFont val="Calibri"/>
        <family val="2"/>
        <charset val="238"/>
      </rPr>
      <t xml:space="preserve"> Investicije u soft/investicije u hard infrastrukturu</t>
    </r>
  </si>
  <si>
    <r>
      <rPr>
        <b/>
        <sz val="9"/>
        <color rgb="FF000000"/>
        <rFont val="Calibri"/>
        <family val="2"/>
        <charset val="238"/>
      </rPr>
      <t>3.1.3.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3.1.4.</t>
    </r>
    <r>
      <rPr>
        <sz val="9"/>
        <color rgb="FF000000"/>
        <rFont val="Calibri"/>
        <family val="2"/>
        <charset val="238"/>
      </rPr>
      <t xml:space="preserve"> Umrežavanje rada civilnog društva s gradom i poduzetnicima /unapređenje kulturnih i sportskih sadržaja</t>
    </r>
  </si>
  <si>
    <r>
      <rPr>
        <b/>
        <sz val="9"/>
        <color rgb="FF000000"/>
        <rFont val="Calibri"/>
        <family val="2"/>
        <charset val="238"/>
      </rPr>
      <t>4.1.1.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4.1.2.</t>
    </r>
    <r>
      <rPr>
        <sz val="9"/>
        <color rgb="FF000000"/>
        <rFont val="Calibri"/>
        <family val="2"/>
        <charset val="238"/>
      </rPr>
      <t xml:space="preserve"> Prostorno planiranje /strategije regeneracije</t>
    </r>
  </si>
  <si>
    <t>IZGRADNJA HARD I SOFT INFRASTRUKTURE POTREBNE ZA RAST POSLOVANJA I UGODAN ŽIVOT</t>
  </si>
  <si>
    <t>Nabava knjiga u knjižnici</t>
  </si>
  <si>
    <t>Stupanj prioriteta</t>
  </si>
  <si>
    <t>II</t>
  </si>
  <si>
    <t>I</t>
  </si>
  <si>
    <t>III</t>
  </si>
  <si>
    <t>Nabava  opreme za rad gradske uprave</t>
  </si>
  <si>
    <t>R.br.</t>
  </si>
  <si>
    <t>______posjetitelja</t>
  </si>
  <si>
    <t>računalna oprema i računalni programi</t>
  </si>
  <si>
    <t>1 odlagalište-Cigrovec</t>
  </si>
  <si>
    <t>2 igrališta-Kuna park i Cigrovec</t>
  </si>
  <si>
    <t>1597 nabavljenih knjiga</t>
  </si>
  <si>
    <t>Pokazatelj rezultata (količina-2015)</t>
  </si>
  <si>
    <t>Projekti za 1 Kulturni centar</t>
  </si>
  <si>
    <t>Projekti i geodetski elaborat za 1 povjesne zidine</t>
  </si>
  <si>
    <t>1 prostorni plan uređenja grada Pregrade</t>
  </si>
  <si>
    <t>Ukupno utrošeno</t>
  </si>
  <si>
    <t>1 objekt vrtića, upisano ___djece</t>
  </si>
  <si>
    <t>1 škola, upisano ___djece</t>
  </si>
  <si>
    <t>200 svjetiljki</t>
  </si>
  <si>
    <t>Projekti za nogostupe dužine 4300 mi za cestu C1 , dužine 1410 m</t>
  </si>
  <si>
    <t>Izgradnja pogona za strojnu obradu metala sa opremom (Barić alatničarstvo)</t>
  </si>
  <si>
    <t>Postavljanje radarskih mjerača brzine kretanja i led indikatora na kritičnim pješačkim prijelazima (Hrvatske ceste)</t>
  </si>
  <si>
    <t>Organizacijska klasifikacija</t>
  </si>
  <si>
    <t>Kulturni centar Grada Pregrade</t>
  </si>
  <si>
    <t>Uređenje Kostelgrada</t>
  </si>
  <si>
    <t>Uređenje dječjih igrališta i školskih igrališta</t>
  </si>
  <si>
    <t>Asfaltiranje cesta i ulica</t>
  </si>
  <si>
    <t>Nabava prometne signalizacije</t>
  </si>
  <si>
    <t>Izgradnja  i rekonstrukcija javne rasvjete</t>
  </si>
  <si>
    <t>Uređenje biciklističkog odmorišta na RIDE &amp; BIKE cikloturist ruti</t>
  </si>
  <si>
    <t>Izgradnja kanalizacije i odvodnje otpadnih voda</t>
  </si>
  <si>
    <t>Ulaganja u poslovnu zonu Pregrada</t>
  </si>
  <si>
    <t>Vodoopskrba i odvodnja oborinskih voda</t>
  </si>
  <si>
    <t>Promicanje kulture</t>
  </si>
  <si>
    <t>300 UPRAVNI ODJEL ZA FINANCIJE I GOSPODARSTVO</t>
  </si>
  <si>
    <t>Izgradnja autobusnih stajališta</t>
  </si>
  <si>
    <t>Proširenje groblja u Kostelu</t>
  </si>
  <si>
    <t>K100002</t>
  </si>
  <si>
    <t>K100001</t>
  </si>
  <si>
    <t>Sveukupno PLAN  ZA 2017.</t>
  </si>
  <si>
    <t xml:space="preserve">Naziv programa/                           projekta </t>
  </si>
  <si>
    <t>K100003</t>
  </si>
  <si>
    <t>K100004</t>
  </si>
  <si>
    <t>K100005</t>
  </si>
  <si>
    <t>Razvoj sporta i rekreacije</t>
  </si>
  <si>
    <t>Razvoj i sigurnost prometa</t>
  </si>
  <si>
    <t>Izgradnja recoklažnog dvorišta</t>
  </si>
  <si>
    <t>Razvoj i upravljanje sustava vodoopskrbe,odvodnje i zaštite voda</t>
  </si>
  <si>
    <t>Zaštita okoliša</t>
  </si>
  <si>
    <t>Jačanje gospodarstva</t>
  </si>
  <si>
    <t xml:space="preserve">Izvori financiranja </t>
  </si>
  <si>
    <t>Strateški cilj</t>
  </si>
  <si>
    <t>200 UPRAVNI ODJEL ZA OPĆE POSLOVE I DRUŠTVENE DJELATNOSTI</t>
  </si>
  <si>
    <t>SC3</t>
  </si>
  <si>
    <t>SC4</t>
  </si>
  <si>
    <t>Naziv</t>
  </si>
  <si>
    <t>Nabava knjiga (preko knjižnice)</t>
  </si>
  <si>
    <t>Ostalo</t>
  </si>
  <si>
    <t>Predškolski odgoj</t>
  </si>
  <si>
    <t>Uredska oprema i namještaj(preko knjižnice)</t>
  </si>
  <si>
    <t>Muzejski izlošci</t>
  </si>
  <si>
    <t>UKUPNO SC3+SC4:</t>
  </si>
  <si>
    <t>Javna uprava i administracija</t>
  </si>
  <si>
    <t>Mat.rashodi upravnih odjela-nabava opreme i računalnih programa</t>
  </si>
  <si>
    <t>Oprema i didaktički materijal (preko DV)</t>
  </si>
  <si>
    <t>Prostorno uređenje i unapređenje stanovanja</t>
  </si>
  <si>
    <t>Provođenje programa utroška sredstava od prodaje stanova</t>
  </si>
  <si>
    <t>T100002</t>
  </si>
  <si>
    <t>Uvođenje širokopojasnog interneta</t>
  </si>
  <si>
    <t>Izgradnja eko pazena</t>
  </si>
  <si>
    <t>I izmjene 2017.</t>
  </si>
  <si>
    <t>NOV I PLAN  ZA 2017.</t>
  </si>
  <si>
    <t xml:space="preserve"> KRAPINSKO ZAGORSKA ŽUPANIJA</t>
  </si>
  <si>
    <t xml:space="preserve">          GRAD PREGRADA</t>
  </si>
  <si>
    <t xml:space="preserve">             Gradsko vijeće</t>
  </si>
  <si>
    <t xml:space="preserve">                        </t>
  </si>
  <si>
    <t xml:space="preserve"> </t>
  </si>
  <si>
    <t>Tajana Broz</t>
  </si>
  <si>
    <t>PREDSJEDNICA GRADSKOG VIJEĆA</t>
  </si>
  <si>
    <t>A100002</t>
  </si>
  <si>
    <t>A100001</t>
  </si>
  <si>
    <t>Uređenje pomoćnog igrališta pri NK Pregrada</t>
  </si>
  <si>
    <t>Izgranja šumske ceste</t>
  </si>
  <si>
    <t>II IZMJENE I DOPUNE PLANA RAZVOJNIH PROGRAMA (investicija i kapitalnih pomoći) ZA 2017. GODINU</t>
  </si>
  <si>
    <t xml:space="preserve">Pregrada, </t>
  </si>
  <si>
    <t xml:space="preserve">URBROJ: </t>
  </si>
  <si>
    <t xml:space="preserve">KLASA: </t>
  </si>
  <si>
    <t>II IZMJENE</t>
  </si>
  <si>
    <t>400-06/17-01/09</t>
  </si>
  <si>
    <t>14.12.2017.</t>
  </si>
  <si>
    <t>Ove II. izmjene i dopune plana razvojnih programa za 2017. godinu sastavni su dio II. izmjena i dopuna Proračuna Grada Pregrade za 2017. godinu.</t>
  </si>
  <si>
    <t>2214/01-01-17-2</t>
  </si>
  <si>
    <t xml:space="preserve">  REPUBLIKA HRVATSKA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</si>
</sst>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FFFFFF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sz val="10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6"/>
      <color theme="1"/>
      <name val="Calibri"/>
      <family val="2"/>
      <charset val="238"/>
    </font>
    <font>
      <b/>
      <sz val="22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E5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5" borderId="12" xfId="0" applyFont="1" applyFill="1" applyBorder="1" applyAlignment="1"/>
    <xf numFmtId="0" fontId="4" fillId="5" borderId="15" xfId="0" applyFont="1" applyFill="1" applyBorder="1" applyAlignment="1"/>
    <xf numFmtId="0" fontId="4" fillId="5" borderId="7" xfId="0" applyFont="1" applyFill="1" applyBorder="1" applyAlignment="1"/>
    <xf numFmtId="4" fontId="4" fillId="5" borderId="14" xfId="0" applyNumberFormat="1" applyFont="1" applyFill="1" applyBorder="1" applyAlignment="1"/>
    <xf numFmtId="4" fontId="8" fillId="5" borderId="14" xfId="0" applyNumberFormat="1" applyFont="1" applyFill="1" applyBorder="1" applyAlignment="1">
      <alignment wrapText="1"/>
    </xf>
    <xf numFmtId="4" fontId="4" fillId="5" borderId="3" xfId="0" applyNumberFormat="1" applyFont="1" applyFill="1" applyBorder="1" applyAlignment="1"/>
    <xf numFmtId="4" fontId="7" fillId="4" borderId="2" xfId="0" applyNumberFormat="1" applyFont="1" applyFill="1" applyBorder="1" applyAlignment="1">
      <alignment horizontal="right" vertical="center" wrapText="1"/>
    </xf>
    <xf numFmtId="4" fontId="3" fillId="5" borderId="5" xfId="0" applyNumberFormat="1" applyFont="1" applyFill="1" applyBorder="1" applyAlignment="1">
      <alignment horizontal="right" vertical="center" wrapText="1"/>
    </xf>
    <xf numFmtId="4" fontId="2" fillId="5" borderId="5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4" fontId="3" fillId="6" borderId="5" xfId="0" applyNumberFormat="1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right" vertical="center" wrapText="1"/>
    </xf>
    <xf numFmtId="4" fontId="7" fillId="8" borderId="5" xfId="0" applyNumberFormat="1" applyFont="1" applyFill="1" applyBorder="1" applyAlignment="1">
      <alignment horizontal="right" vertical="center" wrapText="1"/>
    </xf>
    <xf numFmtId="4" fontId="7" fillId="8" borderId="12" xfId="0" applyNumberFormat="1" applyFont="1" applyFill="1" applyBorder="1" applyAlignment="1">
      <alignment horizontal="right" vertical="center" wrapText="1"/>
    </xf>
    <xf numFmtId="4" fontId="7" fillId="8" borderId="14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13" fillId="4" borderId="14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right" vertical="center" wrapText="1"/>
    </xf>
    <xf numFmtId="0" fontId="2" fillId="9" borderId="5" xfId="0" applyFont="1" applyFill="1" applyBorder="1" applyAlignment="1">
      <alignment horizontal="right" vertical="center" wrapText="1"/>
    </xf>
    <xf numFmtId="4" fontId="3" fillId="9" borderId="5" xfId="0" applyNumberFormat="1" applyFont="1" applyFill="1" applyBorder="1" applyAlignment="1">
      <alignment horizontal="right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right" vertical="center" wrapText="1"/>
    </xf>
    <xf numFmtId="0" fontId="15" fillId="9" borderId="5" xfId="0" applyFont="1" applyFill="1" applyBorder="1" applyAlignment="1">
      <alignment horizontal="right" vertical="center" wrapText="1"/>
    </xf>
    <xf numFmtId="4" fontId="15" fillId="9" borderId="5" xfId="0" applyNumberFormat="1" applyFont="1" applyFill="1" applyBorder="1" applyAlignment="1">
      <alignment horizontal="right" vertical="center" wrapText="1"/>
    </xf>
    <xf numFmtId="0" fontId="17" fillId="9" borderId="5" xfId="0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wrapText="1"/>
    </xf>
    <xf numFmtId="4" fontId="2" fillId="0" borderId="15" xfId="0" applyNumberFormat="1" applyFont="1" applyBorder="1" applyAlignment="1">
      <alignment horizontal="right" vertical="center" wrapText="1"/>
    </xf>
    <xf numFmtId="4" fontId="3" fillId="4" borderId="15" xfId="0" applyNumberFormat="1" applyFont="1" applyFill="1" applyBorder="1" applyAlignment="1">
      <alignment horizontal="right" vertical="center" wrapText="1"/>
    </xf>
    <xf numFmtId="4" fontId="3" fillId="4" borderId="7" xfId="0" applyNumberFormat="1" applyFont="1" applyFill="1" applyBorder="1" applyAlignment="1">
      <alignment wrapText="1"/>
    </xf>
    <xf numFmtId="0" fontId="15" fillId="9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6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wrapText="1"/>
    </xf>
    <xf numFmtId="0" fontId="14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right" vertical="center" wrapText="1"/>
    </xf>
    <xf numFmtId="0" fontId="20" fillId="0" borderId="0" xfId="0" applyFont="1"/>
    <xf numFmtId="0" fontId="22" fillId="0" borderId="0" xfId="0" applyFont="1"/>
    <xf numFmtId="0" fontId="24" fillId="0" borderId="0" xfId="0" applyFont="1"/>
    <xf numFmtId="0" fontId="23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1" fillId="0" borderId="0" xfId="0" applyFont="1"/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5" borderId="12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4" fontId="1" fillId="6" borderId="13" xfId="0" applyNumberFormat="1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4" fontId="12" fillId="6" borderId="3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B9D5F7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438413</xdr:colOff>
      <xdr:row>0</xdr:row>
      <xdr:rowOff>10438</xdr:rowOff>
    </xdr:from>
    <xdr:to>
      <xdr:col>2</xdr:col>
      <xdr:colOff>287056</xdr:colOff>
      <xdr:row>3</xdr:row>
      <xdr:rowOff>151096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666" y="10438"/>
          <a:ext cx="709808" cy="72781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5859"/>
  <sheetViews>
    <sheetView tabSelected="1" zoomScale="73" zoomScaleNormal="73" workbookViewId="0">
      <pane xSplit="5" ySplit="17" topLeftCell="F18" activePane="bottomRight" state="frozen"/>
      <selection pane="topRight" activeCell="D1" sqref="D1"/>
      <selection pane="bottomLeft" activeCell="A5" sqref="A5"/>
      <selection pane="bottomRight" activeCell="G7" sqref="G7"/>
    </sheetView>
  </sheetViews>
  <sheetFormatPr defaultColWidth="9.140625" defaultRowHeight="15" x14ac:dyDescent="0.25"/>
  <cols>
    <col min="1" max="1" width="9.140625" style="1"/>
    <col min="2" max="2" width="12.85546875" style="1" customWidth="1"/>
    <col min="3" max="3" width="19.85546875" style="1" customWidth="1"/>
    <col min="4" max="4" width="15.28515625" style="82" customWidth="1"/>
    <col min="5" max="5" width="55.7109375" style="82" customWidth="1"/>
    <col min="6" max="6" width="14.7109375" style="82" customWidth="1"/>
    <col min="7" max="7" width="12.7109375" style="1" customWidth="1"/>
    <col min="8" max="8" width="17.85546875" style="4" customWidth="1"/>
    <col min="9" max="9" width="14.42578125" style="1" customWidth="1"/>
    <col min="10" max="10" width="18.28515625" style="4" customWidth="1"/>
    <col min="11" max="11" width="17.85546875" style="1" customWidth="1"/>
    <col min="12" max="12" width="16.28515625" style="1" customWidth="1"/>
    <col min="13" max="16" width="15.140625" style="1" customWidth="1"/>
    <col min="17" max="17" width="19.140625" style="1" customWidth="1"/>
    <col min="18" max="16384" width="9.140625" style="1"/>
  </cols>
  <sheetData>
    <row r="1" spans="2:17" ht="15.75" x14ac:dyDescent="0.25">
      <c r="B1" s="99" t="s">
        <v>120</v>
      </c>
    </row>
    <row r="2" spans="2:17" ht="15.75" x14ac:dyDescent="0.25">
      <c r="B2" s="99"/>
    </row>
    <row r="3" spans="2:17" ht="15.75" x14ac:dyDescent="0.25">
      <c r="B3" s="99"/>
    </row>
    <row r="4" spans="2:17" x14ac:dyDescent="0.25">
      <c r="B4"/>
    </row>
    <row r="5" spans="2:17" ht="18.75" x14ac:dyDescent="0.3">
      <c r="B5" s="100" t="s">
        <v>137</v>
      </c>
      <c r="C5" s="101"/>
    </row>
    <row r="6" spans="2:17" ht="14.45" customHeight="1" x14ac:dyDescent="0.3">
      <c r="B6" s="102" t="s">
        <v>117</v>
      </c>
      <c r="C6" s="102"/>
    </row>
    <row r="7" spans="2:17" ht="18.75" x14ac:dyDescent="0.3">
      <c r="B7" s="102" t="s">
        <v>118</v>
      </c>
      <c r="C7" s="102"/>
    </row>
    <row r="8" spans="2:17" ht="18.75" x14ac:dyDescent="0.3">
      <c r="B8" s="103" t="s">
        <v>119</v>
      </c>
      <c r="C8" s="104"/>
    </row>
    <row r="9" spans="2:17" ht="18.75" x14ac:dyDescent="0.3">
      <c r="B9" s="104" t="s">
        <v>131</v>
      </c>
      <c r="C9" s="104" t="s">
        <v>133</v>
      </c>
      <c r="D9" s="82" t="s">
        <v>121</v>
      </c>
    </row>
    <row r="10" spans="2:17" ht="18.75" x14ac:dyDescent="0.3">
      <c r="B10" s="104" t="s">
        <v>130</v>
      </c>
      <c r="C10" s="104" t="s">
        <v>136</v>
      </c>
    </row>
    <row r="11" spans="2:17" ht="18.75" x14ac:dyDescent="0.3">
      <c r="B11" s="104" t="s">
        <v>129</v>
      </c>
      <c r="C11" s="104" t="s">
        <v>134</v>
      </c>
    </row>
    <row r="12" spans="2:17" ht="27" x14ac:dyDescent="0.35">
      <c r="B12" s="109" t="s">
        <v>128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2:17" ht="15.75" thickBot="1" x14ac:dyDescent="0.3">
      <c r="B13" s="98"/>
      <c r="C13" s="98"/>
    </row>
    <row r="14" spans="2:17" ht="15.75" thickBot="1" x14ac:dyDescent="0.3">
      <c r="B14" s="124" t="s">
        <v>96</v>
      </c>
      <c r="C14" s="128" t="s">
        <v>100</v>
      </c>
      <c r="D14" s="83"/>
      <c r="E14" s="131" t="s">
        <v>85</v>
      </c>
      <c r="F14" s="132" t="s">
        <v>95</v>
      </c>
      <c r="G14" s="133"/>
      <c r="H14" s="133"/>
      <c r="I14" s="133"/>
      <c r="J14" s="134"/>
      <c r="K14" s="122" t="s">
        <v>132</v>
      </c>
      <c r="L14" s="123"/>
      <c r="M14" s="123"/>
      <c r="N14" s="123"/>
      <c r="O14" s="123"/>
      <c r="P14" s="123"/>
      <c r="Q14" s="123"/>
    </row>
    <row r="15" spans="2:17" ht="15" customHeight="1" x14ac:dyDescent="0.25">
      <c r="B15" s="125"/>
      <c r="C15" s="129"/>
      <c r="D15" s="83" t="s">
        <v>29</v>
      </c>
      <c r="E15" s="131"/>
      <c r="F15" s="27" t="s">
        <v>0</v>
      </c>
      <c r="G15" s="27" t="s">
        <v>2</v>
      </c>
      <c r="H15" s="28" t="s">
        <v>3</v>
      </c>
      <c r="I15" s="27"/>
      <c r="J15" s="105" t="s">
        <v>84</v>
      </c>
      <c r="K15" s="27" t="s">
        <v>0</v>
      </c>
      <c r="L15" s="27" t="s">
        <v>2</v>
      </c>
      <c r="M15" s="28" t="s">
        <v>3</v>
      </c>
      <c r="N15" s="27"/>
      <c r="O15" s="27"/>
      <c r="P15" s="105" t="s">
        <v>116</v>
      </c>
      <c r="Q15" s="124" t="s">
        <v>67</v>
      </c>
    </row>
    <row r="16" spans="2:17" x14ac:dyDescent="0.25">
      <c r="B16" s="125"/>
      <c r="C16" s="129"/>
      <c r="D16" s="83" t="s">
        <v>15</v>
      </c>
      <c r="E16" s="131"/>
      <c r="F16" s="27" t="s">
        <v>1</v>
      </c>
      <c r="G16" s="27" t="s">
        <v>1</v>
      </c>
      <c r="H16" s="28" t="s">
        <v>1</v>
      </c>
      <c r="I16" s="27" t="s">
        <v>102</v>
      </c>
      <c r="J16" s="106"/>
      <c r="K16" s="27" t="s">
        <v>1</v>
      </c>
      <c r="L16" s="27" t="s">
        <v>1</v>
      </c>
      <c r="M16" s="28" t="s">
        <v>1</v>
      </c>
      <c r="N16" s="27" t="s">
        <v>102</v>
      </c>
      <c r="O16" s="27" t="s">
        <v>115</v>
      </c>
      <c r="P16" s="106"/>
      <c r="Q16" s="125"/>
    </row>
    <row r="17" spans="2:17" ht="15.75" thickBot="1" x14ac:dyDescent="0.3">
      <c r="B17" s="126"/>
      <c r="C17" s="130"/>
      <c r="D17" s="83"/>
      <c r="E17" s="131"/>
      <c r="F17" s="29"/>
      <c r="G17" s="29"/>
      <c r="H17" s="30"/>
      <c r="I17" s="31"/>
      <c r="J17" s="107"/>
      <c r="K17" s="29"/>
      <c r="L17" s="29"/>
      <c r="M17" s="30"/>
      <c r="N17" s="31"/>
      <c r="O17" s="29"/>
      <c r="P17" s="107"/>
      <c r="Q17" s="126"/>
    </row>
    <row r="18" spans="2:17" ht="15.75" thickBot="1" x14ac:dyDescent="0.3">
      <c r="B18" s="67"/>
      <c r="C18" s="66"/>
      <c r="D18" s="84">
        <v>1007</v>
      </c>
      <c r="E18" s="81" t="s">
        <v>78</v>
      </c>
      <c r="F18" s="68"/>
      <c r="G18" s="69"/>
      <c r="H18" s="68"/>
      <c r="I18" s="69"/>
      <c r="J18" s="70"/>
      <c r="K18" s="68"/>
      <c r="L18" s="69"/>
      <c r="M18" s="68"/>
      <c r="N18" s="69"/>
      <c r="O18" s="69"/>
      <c r="P18" s="70"/>
      <c r="Q18" s="68"/>
    </row>
    <row r="19" spans="2:17" ht="64.5" customHeight="1" thickBot="1" x14ac:dyDescent="0.3">
      <c r="B19" s="86" t="s">
        <v>98</v>
      </c>
      <c r="C19" s="119" t="s">
        <v>18</v>
      </c>
      <c r="D19" s="87" t="s">
        <v>83</v>
      </c>
      <c r="E19" s="87" t="s">
        <v>69</v>
      </c>
      <c r="F19" s="3">
        <f>50000+21000</f>
        <v>71000</v>
      </c>
      <c r="G19" s="3"/>
      <c r="H19" s="3"/>
      <c r="I19" s="2"/>
      <c r="J19" s="42">
        <f>SUM(F19:I19)</f>
        <v>71000</v>
      </c>
      <c r="K19" s="3">
        <v>11000</v>
      </c>
      <c r="L19" s="3"/>
      <c r="M19" s="3"/>
      <c r="N19" s="2"/>
      <c r="O19" s="3">
        <f>SUM(K19:N19)</f>
        <v>11000</v>
      </c>
      <c r="P19" s="42">
        <f>J19+O19</f>
        <v>82000</v>
      </c>
      <c r="Q19" s="64" t="s">
        <v>97</v>
      </c>
    </row>
    <row r="20" spans="2:17" ht="64.5" customHeight="1" thickBot="1" x14ac:dyDescent="0.3">
      <c r="B20" s="86"/>
      <c r="C20" s="120"/>
      <c r="D20" s="87" t="s">
        <v>124</v>
      </c>
      <c r="E20" s="87" t="s">
        <v>105</v>
      </c>
      <c r="F20" s="3">
        <v>50000</v>
      </c>
      <c r="G20" s="3"/>
      <c r="H20" s="3">
        <f>50000</f>
        <v>50000</v>
      </c>
      <c r="I20" s="2"/>
      <c r="J20" s="42">
        <f t="shared" ref="J20:J45" si="0">SUM(F20:I20)</f>
        <v>100000</v>
      </c>
      <c r="K20" s="3">
        <v>-50000</v>
      </c>
      <c r="L20" s="2"/>
      <c r="M20" s="3"/>
      <c r="N20" s="3"/>
      <c r="O20" s="3">
        <f t="shared" ref="O20:O45" si="1">SUM(K20:N20)</f>
        <v>-50000</v>
      </c>
      <c r="P20" s="42">
        <f t="shared" ref="P20:P51" si="2">J20+O20</f>
        <v>50000</v>
      </c>
      <c r="Q20" s="64" t="s">
        <v>97</v>
      </c>
    </row>
    <row r="21" spans="2:17" ht="64.5" customHeight="1" thickBot="1" x14ac:dyDescent="0.3">
      <c r="B21" s="86"/>
      <c r="C21" s="120"/>
      <c r="D21" s="87" t="s">
        <v>82</v>
      </c>
      <c r="E21" s="88" t="s">
        <v>68</v>
      </c>
      <c r="F21" s="5">
        <v>50000</v>
      </c>
      <c r="G21" s="3"/>
      <c r="H21" s="5">
        <f>95700+2300</f>
        <v>98000</v>
      </c>
      <c r="I21" s="2"/>
      <c r="J21" s="42">
        <f t="shared" si="0"/>
        <v>148000</v>
      </c>
      <c r="K21" s="3">
        <v>-50000</v>
      </c>
      <c r="L21" s="2"/>
      <c r="M21" s="3"/>
      <c r="N21" s="3"/>
      <c r="O21" s="3">
        <f t="shared" si="1"/>
        <v>-50000</v>
      </c>
      <c r="P21" s="42">
        <f t="shared" si="2"/>
        <v>98000</v>
      </c>
      <c r="Q21" s="64" t="s">
        <v>97</v>
      </c>
    </row>
    <row r="22" spans="2:17" ht="64.5" customHeight="1" thickBot="1" x14ac:dyDescent="0.3">
      <c r="B22" s="86"/>
      <c r="C22" s="120"/>
      <c r="D22" s="87" t="s">
        <v>125</v>
      </c>
      <c r="E22" s="87" t="s">
        <v>101</v>
      </c>
      <c r="F22" s="3">
        <v>48000</v>
      </c>
      <c r="G22" s="3">
        <v>5000</v>
      </c>
      <c r="H22" s="3">
        <v>37000</v>
      </c>
      <c r="I22" s="3">
        <v>1350</v>
      </c>
      <c r="J22" s="42">
        <f t="shared" si="0"/>
        <v>91350</v>
      </c>
      <c r="K22" s="3"/>
      <c r="L22" s="2"/>
      <c r="M22" s="3"/>
      <c r="N22" s="3"/>
      <c r="O22" s="3">
        <f t="shared" si="1"/>
        <v>0</v>
      </c>
      <c r="P22" s="42">
        <f t="shared" si="2"/>
        <v>91350</v>
      </c>
      <c r="Q22" s="64" t="s">
        <v>97</v>
      </c>
    </row>
    <row r="23" spans="2:17" ht="64.5" customHeight="1" thickBot="1" x14ac:dyDescent="0.3">
      <c r="B23" s="86"/>
      <c r="C23" s="120"/>
      <c r="D23" s="87" t="s">
        <v>125</v>
      </c>
      <c r="E23" s="87" t="s">
        <v>104</v>
      </c>
      <c r="F23" s="3">
        <f>18000-3000</f>
        <v>15000</v>
      </c>
      <c r="G23" s="3"/>
      <c r="H23" s="3"/>
      <c r="I23" s="3">
        <v>10400</v>
      </c>
      <c r="J23" s="42">
        <f t="shared" si="0"/>
        <v>25400</v>
      </c>
      <c r="K23" s="3"/>
      <c r="L23" s="2"/>
      <c r="M23" s="3"/>
      <c r="N23" s="3">
        <v>-3000</v>
      </c>
      <c r="O23" s="3">
        <f t="shared" si="1"/>
        <v>-3000</v>
      </c>
      <c r="P23" s="42">
        <f t="shared" si="2"/>
        <v>22400</v>
      </c>
      <c r="Q23" s="64" t="s">
        <v>97</v>
      </c>
    </row>
    <row r="24" spans="2:17" ht="29.25" customHeight="1" thickBot="1" x14ac:dyDescent="0.3">
      <c r="B24" s="86"/>
      <c r="C24" s="120"/>
      <c r="D24" s="89">
        <v>1002</v>
      </c>
      <c r="E24" s="89" t="s">
        <v>108</v>
      </c>
      <c r="F24" s="75"/>
      <c r="G24" s="75"/>
      <c r="H24" s="75"/>
      <c r="I24" s="75"/>
      <c r="J24" s="42">
        <f t="shared" si="0"/>
        <v>0</v>
      </c>
      <c r="K24" s="75"/>
      <c r="L24" s="74"/>
      <c r="M24" s="74"/>
      <c r="N24" s="74"/>
      <c r="O24" s="3">
        <f t="shared" si="1"/>
        <v>0</v>
      </c>
      <c r="P24" s="42">
        <f t="shared" si="2"/>
        <v>0</v>
      </c>
      <c r="Q24" s="71"/>
    </row>
    <row r="25" spans="2:17" ht="55.5" customHeight="1" thickBot="1" x14ac:dyDescent="0.3">
      <c r="B25" s="86"/>
      <c r="C25" s="120"/>
      <c r="D25" s="87"/>
      <c r="E25" s="87" t="s">
        <v>107</v>
      </c>
      <c r="F25" s="3"/>
      <c r="G25" s="3"/>
      <c r="H25" s="3">
        <f>35000+40000</f>
        <v>75000</v>
      </c>
      <c r="I25" s="3"/>
      <c r="J25" s="42">
        <f t="shared" si="0"/>
        <v>75000</v>
      </c>
      <c r="K25" s="3"/>
      <c r="L25" s="2"/>
      <c r="M25" s="3">
        <v>-18000</v>
      </c>
      <c r="N25" s="3"/>
      <c r="O25" s="3">
        <f t="shared" si="1"/>
        <v>-18000</v>
      </c>
      <c r="P25" s="42">
        <f t="shared" si="2"/>
        <v>57000</v>
      </c>
      <c r="Q25" s="65" t="s">
        <v>79</v>
      </c>
    </row>
    <row r="26" spans="2:17" ht="17.25" customHeight="1" thickBot="1" x14ac:dyDescent="0.3">
      <c r="B26" s="86"/>
      <c r="C26" s="120"/>
      <c r="D26" s="90">
        <v>1008</v>
      </c>
      <c r="E26" s="89" t="s">
        <v>89</v>
      </c>
      <c r="F26" s="68"/>
      <c r="G26" s="68"/>
      <c r="H26" s="68"/>
      <c r="I26" s="69"/>
      <c r="J26" s="42">
        <f t="shared" si="0"/>
        <v>0</v>
      </c>
      <c r="K26" s="68"/>
      <c r="L26" s="69"/>
      <c r="M26" s="69"/>
      <c r="N26" s="69"/>
      <c r="O26" s="3">
        <f t="shared" si="1"/>
        <v>0</v>
      </c>
      <c r="P26" s="42">
        <f t="shared" si="2"/>
        <v>0</v>
      </c>
      <c r="Q26" s="71"/>
    </row>
    <row r="27" spans="2:17" ht="66" customHeight="1" thickBot="1" x14ac:dyDescent="0.3">
      <c r="B27" s="86"/>
      <c r="C27" s="120"/>
      <c r="D27" s="87" t="s">
        <v>82</v>
      </c>
      <c r="E27" s="87" t="s">
        <v>70</v>
      </c>
      <c r="F27" s="3">
        <v>120000</v>
      </c>
      <c r="G27" s="3"/>
      <c r="H27" s="3">
        <f>80000+25000+12000</f>
        <v>117000</v>
      </c>
      <c r="I27" s="2"/>
      <c r="J27" s="42">
        <f t="shared" si="0"/>
        <v>237000</v>
      </c>
      <c r="K27" s="3">
        <v>-120000</v>
      </c>
      <c r="L27" s="3"/>
      <c r="M27" s="3">
        <v>-96000</v>
      </c>
      <c r="N27" s="3"/>
      <c r="O27" s="3">
        <f t="shared" si="1"/>
        <v>-216000</v>
      </c>
      <c r="P27" s="42">
        <f t="shared" si="2"/>
        <v>21000</v>
      </c>
      <c r="Q27" s="64" t="s">
        <v>97</v>
      </c>
    </row>
    <row r="28" spans="2:17" ht="71.25" customHeight="1" thickBot="1" x14ac:dyDescent="0.3">
      <c r="B28" s="86"/>
      <c r="C28" s="120"/>
      <c r="D28" s="87" t="s">
        <v>86</v>
      </c>
      <c r="E28" s="87" t="s">
        <v>126</v>
      </c>
      <c r="F28" s="2"/>
      <c r="G28" s="3"/>
      <c r="H28" s="3">
        <v>50000</v>
      </c>
      <c r="I28" s="2"/>
      <c r="J28" s="42">
        <f t="shared" si="0"/>
        <v>50000</v>
      </c>
      <c r="K28" s="2"/>
      <c r="L28" s="3"/>
      <c r="M28" s="3"/>
      <c r="N28" s="3"/>
      <c r="O28" s="3">
        <f t="shared" si="1"/>
        <v>0</v>
      </c>
      <c r="P28" s="42">
        <f t="shared" si="2"/>
        <v>50000</v>
      </c>
      <c r="Q28" s="64" t="s">
        <v>97</v>
      </c>
    </row>
    <row r="29" spans="2:17" ht="18" customHeight="1" thickBot="1" x14ac:dyDescent="0.3">
      <c r="B29" s="86"/>
      <c r="C29" s="120"/>
      <c r="D29" s="90">
        <v>1010</v>
      </c>
      <c r="E29" s="89" t="s">
        <v>90</v>
      </c>
      <c r="F29" s="69"/>
      <c r="G29" s="68"/>
      <c r="H29" s="68"/>
      <c r="I29" s="69"/>
      <c r="J29" s="42">
        <f t="shared" si="0"/>
        <v>0</v>
      </c>
      <c r="K29" s="69"/>
      <c r="L29" s="68"/>
      <c r="M29" s="68"/>
      <c r="N29" s="68"/>
      <c r="O29" s="3">
        <f t="shared" si="1"/>
        <v>0</v>
      </c>
      <c r="P29" s="42">
        <f t="shared" si="2"/>
        <v>0</v>
      </c>
      <c r="Q29" s="71"/>
    </row>
    <row r="30" spans="2:17" ht="73.5" customHeight="1" thickBot="1" x14ac:dyDescent="0.3">
      <c r="B30" s="86"/>
      <c r="C30" s="120"/>
      <c r="D30" s="87" t="s">
        <v>83</v>
      </c>
      <c r="E30" s="87" t="s">
        <v>71</v>
      </c>
      <c r="F30" s="3">
        <v>150000</v>
      </c>
      <c r="G30" s="3"/>
      <c r="H30" s="3">
        <f>595000+150000+50000+455600</f>
        <v>1250600</v>
      </c>
      <c r="I30" s="2"/>
      <c r="J30" s="42">
        <f t="shared" si="0"/>
        <v>1400600</v>
      </c>
      <c r="K30" s="97">
        <v>-40000</v>
      </c>
      <c r="L30" s="2"/>
      <c r="M30" s="3">
        <v>-61400</v>
      </c>
      <c r="N30" s="97"/>
      <c r="O30" s="3">
        <f t="shared" si="1"/>
        <v>-101400</v>
      </c>
      <c r="P30" s="42">
        <f t="shared" si="2"/>
        <v>1299200</v>
      </c>
      <c r="Q30" s="65" t="s">
        <v>79</v>
      </c>
    </row>
    <row r="31" spans="2:17" ht="73.5" customHeight="1" thickBot="1" x14ac:dyDescent="0.3">
      <c r="B31" s="86"/>
      <c r="C31" s="120"/>
      <c r="D31" s="87" t="s">
        <v>83</v>
      </c>
      <c r="E31" s="87" t="s">
        <v>127</v>
      </c>
      <c r="F31" s="3"/>
      <c r="G31" s="3"/>
      <c r="H31" s="3"/>
      <c r="I31" s="2"/>
      <c r="J31" s="42">
        <f t="shared" si="0"/>
        <v>0</v>
      </c>
      <c r="K31" s="2"/>
      <c r="L31" s="2"/>
      <c r="M31" s="3"/>
      <c r="N31" s="3"/>
      <c r="O31" s="3">
        <f t="shared" si="1"/>
        <v>0</v>
      </c>
      <c r="P31" s="42">
        <f t="shared" si="2"/>
        <v>0</v>
      </c>
      <c r="Q31" s="65" t="s">
        <v>79</v>
      </c>
    </row>
    <row r="32" spans="2:17" ht="73.5" customHeight="1" thickBot="1" x14ac:dyDescent="0.3">
      <c r="B32" s="86"/>
      <c r="C32" s="120"/>
      <c r="D32" s="87" t="s">
        <v>87</v>
      </c>
      <c r="E32" s="87" t="s">
        <v>80</v>
      </c>
      <c r="F32" s="2"/>
      <c r="G32" s="3">
        <f>40000+10000</f>
        <v>50000</v>
      </c>
      <c r="H32" s="3">
        <f>21000+20000</f>
        <v>41000</v>
      </c>
      <c r="I32" s="2"/>
      <c r="J32" s="42">
        <f t="shared" si="0"/>
        <v>91000</v>
      </c>
      <c r="K32" s="2"/>
      <c r="L32" s="3"/>
      <c r="M32" s="3"/>
      <c r="N32" s="3"/>
      <c r="O32" s="3">
        <f t="shared" si="1"/>
        <v>0</v>
      </c>
      <c r="P32" s="42">
        <f t="shared" si="2"/>
        <v>91000</v>
      </c>
      <c r="Q32" s="65" t="s">
        <v>79</v>
      </c>
    </row>
    <row r="33" spans="2:17" ht="65.25" customHeight="1" thickBot="1" x14ac:dyDescent="0.3">
      <c r="B33" s="86"/>
      <c r="C33" s="120"/>
      <c r="D33" s="87" t="s">
        <v>82</v>
      </c>
      <c r="E33" s="87" t="s">
        <v>72</v>
      </c>
      <c r="F33" s="78"/>
      <c r="G33" s="2"/>
      <c r="H33" s="3">
        <f>500+39500</f>
        <v>40000</v>
      </c>
      <c r="I33" s="2"/>
      <c r="J33" s="42">
        <f t="shared" si="0"/>
        <v>40000</v>
      </c>
      <c r="K33" s="3"/>
      <c r="L33" s="2"/>
      <c r="M33" s="3">
        <v>-29500</v>
      </c>
      <c r="N33" s="3"/>
      <c r="O33" s="3">
        <f t="shared" si="1"/>
        <v>-29500</v>
      </c>
      <c r="P33" s="42">
        <f t="shared" si="2"/>
        <v>10500</v>
      </c>
      <c r="Q33" s="65" t="s">
        <v>79</v>
      </c>
    </row>
    <row r="34" spans="2:17" ht="65.25" customHeight="1" thickBot="1" x14ac:dyDescent="0.3">
      <c r="B34" s="86"/>
      <c r="C34" s="120"/>
      <c r="D34" s="87" t="s">
        <v>86</v>
      </c>
      <c r="E34" s="91" t="s">
        <v>73</v>
      </c>
      <c r="F34" s="79"/>
      <c r="G34" s="59"/>
      <c r="H34" s="59">
        <v>62000</v>
      </c>
      <c r="I34" s="60"/>
      <c r="J34" s="42">
        <f t="shared" si="0"/>
        <v>62000</v>
      </c>
      <c r="K34" s="62"/>
      <c r="L34" s="62"/>
      <c r="M34" s="3">
        <v>-32000</v>
      </c>
      <c r="N34" s="3"/>
      <c r="O34" s="3">
        <f t="shared" si="1"/>
        <v>-32000</v>
      </c>
      <c r="P34" s="42">
        <f t="shared" si="2"/>
        <v>30000</v>
      </c>
      <c r="Q34" s="65" t="s">
        <v>79</v>
      </c>
    </row>
    <row r="35" spans="2:17" ht="65.25" customHeight="1" thickBot="1" x14ac:dyDescent="0.3">
      <c r="B35" s="86"/>
      <c r="C35" s="120"/>
      <c r="D35" s="87" t="s">
        <v>88</v>
      </c>
      <c r="E35" s="91" t="s">
        <v>74</v>
      </c>
      <c r="F35" s="59">
        <f>10050+58950</f>
        <v>69000</v>
      </c>
      <c r="G35" s="59"/>
      <c r="H35" s="59">
        <f>89650-55650</f>
        <v>34000</v>
      </c>
      <c r="I35" s="60"/>
      <c r="J35" s="42">
        <f t="shared" si="0"/>
        <v>103000</v>
      </c>
      <c r="K35" s="62"/>
      <c r="L35" s="62"/>
      <c r="M35" s="3"/>
      <c r="N35" s="3"/>
      <c r="O35" s="3">
        <f t="shared" si="1"/>
        <v>0</v>
      </c>
      <c r="P35" s="42">
        <f t="shared" si="2"/>
        <v>103000</v>
      </c>
      <c r="Q35" s="65" t="s">
        <v>79</v>
      </c>
    </row>
    <row r="36" spans="2:17" ht="28.5" customHeight="1" thickBot="1" x14ac:dyDescent="0.3">
      <c r="B36" s="86"/>
      <c r="C36" s="120"/>
      <c r="D36" s="90">
        <v>1011</v>
      </c>
      <c r="E36" s="92" t="s">
        <v>92</v>
      </c>
      <c r="F36" s="70"/>
      <c r="G36" s="70"/>
      <c r="H36" s="70"/>
      <c r="I36" s="73"/>
      <c r="J36" s="42">
        <f t="shared" si="0"/>
        <v>0</v>
      </c>
      <c r="K36" s="69"/>
      <c r="L36" s="68"/>
      <c r="M36" s="68"/>
      <c r="N36" s="68"/>
      <c r="O36" s="3">
        <f t="shared" si="1"/>
        <v>0</v>
      </c>
      <c r="P36" s="42">
        <f t="shared" si="2"/>
        <v>0</v>
      </c>
      <c r="Q36" s="72"/>
    </row>
    <row r="37" spans="2:17" ht="81" customHeight="1" thickBot="1" x14ac:dyDescent="0.3">
      <c r="B37" s="118"/>
      <c r="C37" s="120"/>
      <c r="D37" s="87" t="s">
        <v>83</v>
      </c>
      <c r="E37" s="91" t="s">
        <v>75</v>
      </c>
      <c r="F37" s="59"/>
      <c r="G37" s="59"/>
      <c r="H37" s="59">
        <v>200000</v>
      </c>
      <c r="I37" s="60"/>
      <c r="J37" s="42">
        <f t="shared" si="0"/>
        <v>200000</v>
      </c>
      <c r="K37" s="61"/>
      <c r="L37" s="62"/>
      <c r="M37" s="3"/>
      <c r="N37" s="3"/>
      <c r="O37" s="3">
        <f t="shared" si="1"/>
        <v>0</v>
      </c>
      <c r="P37" s="42">
        <f t="shared" si="2"/>
        <v>200000</v>
      </c>
      <c r="Q37" s="65" t="s">
        <v>79</v>
      </c>
    </row>
    <row r="38" spans="2:17" ht="65.25" customHeight="1" thickBot="1" x14ac:dyDescent="0.3">
      <c r="B38" s="118"/>
      <c r="C38" s="120"/>
      <c r="D38" s="87" t="s">
        <v>82</v>
      </c>
      <c r="E38" s="91" t="s">
        <v>77</v>
      </c>
      <c r="F38" s="59"/>
      <c r="G38" s="59"/>
      <c r="H38" s="59">
        <v>50000</v>
      </c>
      <c r="I38" s="60"/>
      <c r="J38" s="42">
        <f t="shared" si="0"/>
        <v>50000</v>
      </c>
      <c r="K38" s="61"/>
      <c r="L38" s="62"/>
      <c r="M38" s="3"/>
      <c r="N38" s="3"/>
      <c r="O38" s="3">
        <f t="shared" si="1"/>
        <v>0</v>
      </c>
      <c r="P38" s="42">
        <f t="shared" si="2"/>
        <v>50000</v>
      </c>
      <c r="Q38" s="65" t="s">
        <v>79</v>
      </c>
    </row>
    <row r="39" spans="2:17" ht="15.75" customHeight="1" thickBot="1" x14ac:dyDescent="0.3">
      <c r="B39" s="118"/>
      <c r="C39" s="120"/>
      <c r="D39" s="90">
        <v>1012</v>
      </c>
      <c r="E39" s="89" t="s">
        <v>93</v>
      </c>
      <c r="F39" s="70"/>
      <c r="G39" s="70"/>
      <c r="H39" s="70"/>
      <c r="I39" s="73"/>
      <c r="J39" s="42">
        <f t="shared" si="0"/>
        <v>0</v>
      </c>
      <c r="K39" s="68"/>
      <c r="L39" s="68"/>
      <c r="M39" s="68"/>
      <c r="N39" s="68"/>
      <c r="O39" s="3">
        <f t="shared" si="1"/>
        <v>0</v>
      </c>
      <c r="P39" s="42">
        <f t="shared" si="2"/>
        <v>0</v>
      </c>
      <c r="Q39" s="69"/>
    </row>
    <row r="40" spans="2:17" ht="80.25" customHeight="1" thickBot="1" x14ac:dyDescent="0.3">
      <c r="B40" s="118"/>
      <c r="C40" s="120"/>
      <c r="D40" s="87" t="s">
        <v>86</v>
      </c>
      <c r="E40" s="91" t="s">
        <v>91</v>
      </c>
      <c r="F40" s="59">
        <v>1200000</v>
      </c>
      <c r="G40" s="59"/>
      <c r="H40" s="59">
        <v>300000</v>
      </c>
      <c r="I40" s="60"/>
      <c r="J40" s="42">
        <f t="shared" si="0"/>
        <v>1500000</v>
      </c>
      <c r="K40" s="62">
        <v>-1200000</v>
      </c>
      <c r="L40" s="62"/>
      <c r="M40" s="3">
        <v>-296400</v>
      </c>
      <c r="N40" s="3"/>
      <c r="O40" s="3">
        <f t="shared" si="1"/>
        <v>-1496400</v>
      </c>
      <c r="P40" s="42">
        <f t="shared" si="2"/>
        <v>3600</v>
      </c>
      <c r="Q40" s="65" t="s">
        <v>79</v>
      </c>
    </row>
    <row r="41" spans="2:17" ht="67.5" customHeight="1" thickBot="1" x14ac:dyDescent="0.3">
      <c r="B41" s="118"/>
      <c r="C41" s="120"/>
      <c r="D41" s="87"/>
      <c r="E41" s="91" t="s">
        <v>81</v>
      </c>
      <c r="F41" s="59"/>
      <c r="G41" s="59"/>
      <c r="H41" s="59">
        <v>15000</v>
      </c>
      <c r="I41" s="60"/>
      <c r="J41" s="42">
        <f t="shared" si="0"/>
        <v>15000</v>
      </c>
      <c r="K41" s="62"/>
      <c r="L41" s="62"/>
      <c r="M41" s="3">
        <v>100</v>
      </c>
      <c r="N41" s="3"/>
      <c r="O41" s="3">
        <f t="shared" si="1"/>
        <v>100</v>
      </c>
      <c r="P41" s="42">
        <f t="shared" si="2"/>
        <v>15100</v>
      </c>
      <c r="Q41" s="64" t="s">
        <v>97</v>
      </c>
    </row>
    <row r="42" spans="2:17" ht="30" customHeight="1" thickBot="1" x14ac:dyDescent="0.3">
      <c r="B42" s="118"/>
      <c r="C42" s="120"/>
      <c r="D42" s="89">
        <v>1013</v>
      </c>
      <c r="E42" s="89" t="s">
        <v>110</v>
      </c>
      <c r="F42" s="70"/>
      <c r="G42" s="70"/>
      <c r="H42" s="70"/>
      <c r="I42" s="73"/>
      <c r="J42" s="42">
        <f t="shared" si="0"/>
        <v>0</v>
      </c>
      <c r="K42" s="68"/>
      <c r="L42" s="68"/>
      <c r="M42" s="68"/>
      <c r="N42" s="68"/>
      <c r="O42" s="3">
        <f t="shared" si="1"/>
        <v>0</v>
      </c>
      <c r="P42" s="42">
        <f t="shared" si="2"/>
        <v>0</v>
      </c>
      <c r="Q42" s="71"/>
    </row>
    <row r="43" spans="2:17" ht="57.75" customHeight="1" thickBot="1" x14ac:dyDescent="0.3">
      <c r="B43" s="118"/>
      <c r="C43" s="121"/>
      <c r="D43" s="91" t="s">
        <v>82</v>
      </c>
      <c r="E43" s="93" t="s">
        <v>111</v>
      </c>
      <c r="F43" s="59"/>
      <c r="G43" s="59"/>
      <c r="H43" s="59">
        <v>181000</v>
      </c>
      <c r="I43" s="60"/>
      <c r="J43" s="42">
        <f t="shared" si="0"/>
        <v>181000</v>
      </c>
      <c r="K43" s="62"/>
      <c r="L43" s="62"/>
      <c r="M43" s="3">
        <v>-143000</v>
      </c>
      <c r="N43" s="3"/>
      <c r="O43" s="3">
        <f t="shared" si="1"/>
        <v>-143000</v>
      </c>
      <c r="P43" s="42">
        <f t="shared" si="2"/>
        <v>38000</v>
      </c>
      <c r="Q43" s="65" t="s">
        <v>79</v>
      </c>
    </row>
    <row r="44" spans="2:17" ht="57.75" customHeight="1" thickBot="1" x14ac:dyDescent="0.3">
      <c r="B44" s="94"/>
      <c r="C44" s="87"/>
      <c r="D44" s="91" t="s">
        <v>112</v>
      </c>
      <c r="E44" s="93" t="s">
        <v>113</v>
      </c>
      <c r="F44" s="59"/>
      <c r="G44" s="59"/>
      <c r="H44" s="59"/>
      <c r="I44" s="60"/>
      <c r="J44" s="42">
        <f t="shared" si="0"/>
        <v>0</v>
      </c>
      <c r="K44" s="62"/>
      <c r="L44" s="62"/>
      <c r="M44" s="3"/>
      <c r="N44" s="3"/>
      <c r="O44" s="3">
        <f t="shared" si="1"/>
        <v>0</v>
      </c>
      <c r="P44" s="42">
        <f t="shared" si="2"/>
        <v>0</v>
      </c>
      <c r="Q44" s="65" t="s">
        <v>79</v>
      </c>
    </row>
    <row r="45" spans="2:17" ht="57.75" customHeight="1" thickBot="1" x14ac:dyDescent="0.3">
      <c r="B45" s="94"/>
      <c r="C45" s="87"/>
      <c r="D45" s="91"/>
      <c r="E45" s="93" t="s">
        <v>114</v>
      </c>
      <c r="F45" s="59"/>
      <c r="G45" s="59"/>
      <c r="H45" s="59"/>
      <c r="I45" s="60"/>
      <c r="J45" s="42">
        <f t="shared" si="0"/>
        <v>0</v>
      </c>
      <c r="K45" s="62"/>
      <c r="L45" s="62"/>
      <c r="M45" s="3"/>
      <c r="N45" s="3"/>
      <c r="O45" s="3">
        <f t="shared" si="1"/>
        <v>0</v>
      </c>
      <c r="P45" s="42">
        <f t="shared" si="2"/>
        <v>0</v>
      </c>
      <c r="Q45" s="65" t="s">
        <v>79</v>
      </c>
    </row>
    <row r="46" spans="2:17" ht="15.75" thickBot="1" x14ac:dyDescent="0.3">
      <c r="B46" s="127" t="s">
        <v>9</v>
      </c>
      <c r="C46" s="127"/>
      <c r="D46" s="127"/>
      <c r="E46" s="127"/>
      <c r="F46" s="25">
        <f>SUM(F19:F43)</f>
        <v>1773000</v>
      </c>
      <c r="G46" s="25">
        <f>SUM(G19:G43)</f>
        <v>55000</v>
      </c>
      <c r="H46" s="25">
        <f>SUM(H19:H43)</f>
        <v>2600600</v>
      </c>
      <c r="I46" s="25">
        <f>SUM(I19:I43)</f>
        <v>11750</v>
      </c>
      <c r="J46" s="24">
        <f>SUM(J19:J43)</f>
        <v>4440350</v>
      </c>
      <c r="K46" s="25">
        <f>SUM(K19:K38)</f>
        <v>-249000</v>
      </c>
      <c r="L46" s="25">
        <f>SUM(L19:L45)</f>
        <v>0</v>
      </c>
      <c r="M46" s="25">
        <f>SUM(M19:M45)</f>
        <v>-676200</v>
      </c>
      <c r="N46" s="25">
        <f>SUM(N19:N45)</f>
        <v>-3000</v>
      </c>
      <c r="O46" s="25">
        <f>SUM(O19:O45)</f>
        <v>-2128200</v>
      </c>
      <c r="P46" s="42">
        <f t="shared" si="2"/>
        <v>2312150</v>
      </c>
      <c r="Q46" s="25">
        <f t="shared" ref="Q46" si="3">SUM(Q19:Q30)</f>
        <v>0</v>
      </c>
    </row>
    <row r="47" spans="2:17" ht="15.75" thickBot="1" x14ac:dyDescent="0.3">
      <c r="B47" s="95"/>
      <c r="C47" s="95"/>
      <c r="D47" s="90">
        <v>1015</v>
      </c>
      <c r="E47" s="89" t="s">
        <v>94</v>
      </c>
      <c r="F47" s="68"/>
      <c r="G47" s="68"/>
      <c r="H47" s="68"/>
      <c r="I47" s="68"/>
      <c r="J47" s="70"/>
      <c r="K47" s="68"/>
      <c r="L47" s="68"/>
      <c r="M47" s="68"/>
      <c r="N47" s="68"/>
      <c r="O47" s="68"/>
      <c r="P47" s="42">
        <f t="shared" si="2"/>
        <v>0</v>
      </c>
      <c r="Q47" s="68"/>
    </row>
    <row r="48" spans="2:17" ht="90" customHeight="1" thickBot="1" x14ac:dyDescent="0.3">
      <c r="B48" s="118" t="s">
        <v>99</v>
      </c>
      <c r="C48" s="117" t="s">
        <v>27</v>
      </c>
      <c r="D48" s="87" t="s">
        <v>82</v>
      </c>
      <c r="E48" s="87" t="s">
        <v>76</v>
      </c>
      <c r="F48" s="2">
        <v>70000</v>
      </c>
      <c r="G48" s="3"/>
      <c r="H48" s="3">
        <f>60000+23500</f>
        <v>83500</v>
      </c>
      <c r="I48" s="2"/>
      <c r="J48" s="42">
        <f>F48+G48+H48+I48</f>
        <v>153500</v>
      </c>
      <c r="K48" s="3"/>
      <c r="L48" s="3"/>
      <c r="M48" s="3"/>
      <c r="N48" s="3"/>
      <c r="O48" s="3">
        <f t="shared" ref="O48:O50" si="4">+K48+L48+M48+N48</f>
        <v>0</v>
      </c>
      <c r="P48" s="42">
        <f t="shared" si="2"/>
        <v>153500</v>
      </c>
      <c r="Q48" s="65" t="s">
        <v>79</v>
      </c>
    </row>
    <row r="49" spans="2:17" ht="19.5" customHeight="1" thickBot="1" x14ac:dyDescent="0.3">
      <c r="B49" s="118"/>
      <c r="C49" s="117"/>
      <c r="D49" s="89">
        <v>1003</v>
      </c>
      <c r="E49" s="89" t="s">
        <v>103</v>
      </c>
      <c r="F49" s="74"/>
      <c r="G49" s="75"/>
      <c r="H49" s="75"/>
      <c r="I49" s="74"/>
      <c r="J49" s="75"/>
      <c r="K49" s="74"/>
      <c r="L49" s="75"/>
      <c r="M49" s="75"/>
      <c r="N49" s="75"/>
      <c r="O49" s="75"/>
      <c r="P49" s="42">
        <f t="shared" si="2"/>
        <v>0</v>
      </c>
      <c r="Q49" s="76"/>
    </row>
    <row r="50" spans="2:17" ht="75.75" customHeight="1" thickBot="1" x14ac:dyDescent="0.3">
      <c r="B50" s="118"/>
      <c r="C50" s="117"/>
      <c r="D50" s="87"/>
      <c r="E50" s="96" t="s">
        <v>109</v>
      </c>
      <c r="F50" s="61"/>
      <c r="G50" s="62"/>
      <c r="H50" s="62"/>
      <c r="I50" s="62">
        <v>11420</v>
      </c>
      <c r="J50" s="42">
        <f>F50+G50+H50+I50</f>
        <v>11420</v>
      </c>
      <c r="K50" s="61"/>
      <c r="L50" s="62"/>
      <c r="M50" s="3"/>
      <c r="N50" s="3">
        <v>4921</v>
      </c>
      <c r="O50" s="3">
        <f t="shared" si="4"/>
        <v>4921</v>
      </c>
      <c r="P50" s="42">
        <f t="shared" si="2"/>
        <v>16341</v>
      </c>
      <c r="Q50" s="64" t="s">
        <v>97</v>
      </c>
    </row>
    <row r="51" spans="2:17" ht="15.75" thickBot="1" x14ac:dyDescent="0.3">
      <c r="B51" s="114" t="s">
        <v>11</v>
      </c>
      <c r="C51" s="115"/>
      <c r="D51" s="115"/>
      <c r="E51" s="116"/>
      <c r="F51" s="26">
        <f>SUM(F48:F50)</f>
        <v>70000</v>
      </c>
      <c r="G51" s="25">
        <f>SUM(G48:G50)</f>
        <v>0</v>
      </c>
      <c r="H51" s="25">
        <f>SUM(H48:H50)</f>
        <v>83500</v>
      </c>
      <c r="I51" s="26">
        <f>SUM(I48:I50)</f>
        <v>11420</v>
      </c>
      <c r="J51" s="24">
        <f>SUM(J48:J50)</f>
        <v>164920</v>
      </c>
      <c r="K51" s="24">
        <f t="shared" ref="K51:O51" si="5">SUM(K48:K50)</f>
        <v>0</v>
      </c>
      <c r="L51" s="24">
        <f t="shared" si="5"/>
        <v>0</v>
      </c>
      <c r="M51" s="24">
        <f t="shared" si="5"/>
        <v>0</v>
      </c>
      <c r="N51" s="24">
        <f t="shared" si="5"/>
        <v>4921</v>
      </c>
      <c r="O51" s="24">
        <f t="shared" si="5"/>
        <v>4921</v>
      </c>
      <c r="P51" s="42">
        <f t="shared" si="2"/>
        <v>169841</v>
      </c>
      <c r="Q51" s="26">
        <f t="shared" ref="Q51" si="6">SUM(Q48)</f>
        <v>0</v>
      </c>
    </row>
    <row r="52" spans="2:17" ht="24" customHeight="1" thickBot="1" x14ac:dyDescent="0.3">
      <c r="B52" s="111" t="s">
        <v>106</v>
      </c>
      <c r="C52" s="112"/>
      <c r="D52" s="112"/>
      <c r="E52" s="113"/>
      <c r="F52" s="80">
        <f t="shared" ref="F52:N52" si="7">F46+F51</f>
        <v>1843000</v>
      </c>
      <c r="G52" s="58">
        <f t="shared" si="7"/>
        <v>55000</v>
      </c>
      <c r="H52" s="58">
        <f t="shared" si="7"/>
        <v>2684100</v>
      </c>
      <c r="I52" s="58">
        <f t="shared" si="7"/>
        <v>23170</v>
      </c>
      <c r="J52" s="21">
        <f t="shared" si="7"/>
        <v>4605270</v>
      </c>
      <c r="K52" s="80">
        <f t="shared" si="7"/>
        <v>-249000</v>
      </c>
      <c r="L52" s="58">
        <f t="shared" si="7"/>
        <v>0</v>
      </c>
      <c r="M52" s="58">
        <f t="shared" si="7"/>
        <v>-676200</v>
      </c>
      <c r="N52" s="77">
        <f t="shared" si="7"/>
        <v>1921</v>
      </c>
      <c r="O52" s="3">
        <f>SUM(K52:N52)</f>
        <v>-923279</v>
      </c>
      <c r="P52" s="42">
        <f>P46+P51</f>
        <v>2481991</v>
      </c>
      <c r="Q52" s="77"/>
    </row>
    <row r="55" spans="2:17" ht="16.899999999999999" customHeight="1" x14ac:dyDescent="0.25">
      <c r="B55" s="110" t="s">
        <v>135</v>
      </c>
      <c r="C55" s="110"/>
      <c r="D55" s="110"/>
      <c r="E55" s="110"/>
      <c r="F55" s="110"/>
      <c r="G55" s="110"/>
      <c r="H55" s="110"/>
      <c r="I55" s="110"/>
      <c r="J55" s="110"/>
      <c r="K55" s="110"/>
    </row>
    <row r="57" spans="2:17" ht="21" customHeight="1" x14ac:dyDescent="0.35">
      <c r="M57" s="108" t="s">
        <v>123</v>
      </c>
      <c r="N57" s="108"/>
      <c r="O57" s="108"/>
      <c r="P57" s="108"/>
    </row>
    <row r="59" spans="2:17" ht="21" x14ac:dyDescent="0.35">
      <c r="N59" s="108" t="s">
        <v>122</v>
      </c>
      <c r="O59" s="108"/>
    </row>
    <row r="15859" spans="10:10" x14ac:dyDescent="0.25">
      <c r="J15859" s="85"/>
    </row>
  </sheetData>
  <mergeCells count="19">
    <mergeCell ref="C14:C17"/>
    <mergeCell ref="E14:E17"/>
    <mergeCell ref="F14:J14"/>
    <mergeCell ref="P15:P17"/>
    <mergeCell ref="N59:O59"/>
    <mergeCell ref="M57:P57"/>
    <mergeCell ref="B12:Q12"/>
    <mergeCell ref="B55:K55"/>
    <mergeCell ref="B52:E52"/>
    <mergeCell ref="B51:E51"/>
    <mergeCell ref="C48:C50"/>
    <mergeCell ref="B48:B50"/>
    <mergeCell ref="B37:B43"/>
    <mergeCell ref="C19:C43"/>
    <mergeCell ref="K14:Q14"/>
    <mergeCell ref="J15:J17"/>
    <mergeCell ref="Q15:Q17"/>
    <mergeCell ref="B46:E46"/>
    <mergeCell ref="B14:B17"/>
  </mergeCells>
  <pageMargins left="0.15748031496062992" right="0.23622047244094491" top="0.47244094488188981" bottom="0.39370078740157483" header="0.31496062992125984" footer="0.31496062992125984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zoomScaleNormal="100" workbookViewId="0">
      <selection activeCell="E16" sqref="E16"/>
    </sheetView>
  </sheetViews>
  <sheetFormatPr defaultRowHeight="15" x14ac:dyDescent="0.25"/>
  <cols>
    <col min="1" max="1" width="4" customWidth="1"/>
    <col min="2" max="2" width="21.28515625" customWidth="1"/>
    <col min="3" max="3" width="14.28515625" customWidth="1"/>
    <col min="4" max="4" width="16" customWidth="1"/>
    <col min="5" max="5" width="36.85546875" customWidth="1"/>
    <col min="6" max="6" width="11.7109375" customWidth="1"/>
    <col min="7" max="7" width="11.85546875" customWidth="1"/>
  </cols>
  <sheetData>
    <row r="1" spans="1:9" ht="22.5" customHeight="1" thickBot="1" x14ac:dyDescent="0.3">
      <c r="A1" s="137" t="s">
        <v>30</v>
      </c>
      <c r="B1" s="139" t="s">
        <v>12</v>
      </c>
      <c r="C1" s="39" t="s">
        <v>33</v>
      </c>
      <c r="D1" s="32" t="s">
        <v>29</v>
      </c>
      <c r="E1" s="139" t="s">
        <v>15</v>
      </c>
      <c r="F1" s="135" t="s">
        <v>31</v>
      </c>
      <c r="G1" s="135" t="s">
        <v>60</v>
      </c>
    </row>
    <row r="2" spans="1:9" ht="15.75" hidden="1" customHeight="1" thickBot="1" x14ac:dyDescent="0.3">
      <c r="A2" s="138"/>
      <c r="B2" s="140"/>
      <c r="C2" s="33"/>
      <c r="D2" s="34"/>
      <c r="E2" s="140"/>
      <c r="F2" s="136"/>
      <c r="G2" s="136"/>
    </row>
    <row r="3" spans="1:9" ht="81.75" customHeight="1" thickBot="1" x14ac:dyDescent="0.3">
      <c r="A3" s="36" t="s">
        <v>4</v>
      </c>
      <c r="B3" s="36" t="s">
        <v>13</v>
      </c>
      <c r="C3" s="40" t="s">
        <v>35</v>
      </c>
      <c r="D3" s="37" t="s">
        <v>38</v>
      </c>
      <c r="E3" s="38" t="s">
        <v>14</v>
      </c>
      <c r="F3" s="8"/>
      <c r="G3" s="23"/>
      <c r="I3" s="35"/>
    </row>
    <row r="4" spans="1:9" ht="19.5" customHeight="1" thickBot="1" x14ac:dyDescent="0.3">
      <c r="A4" s="141" t="s">
        <v>5</v>
      </c>
      <c r="B4" s="142"/>
      <c r="C4" s="142"/>
      <c r="D4" s="142"/>
      <c r="E4" s="142"/>
      <c r="F4" s="44">
        <v>43000</v>
      </c>
      <c r="G4" s="45">
        <v>42125</v>
      </c>
    </row>
    <row r="5" spans="1:9" ht="114" customHeight="1" thickBot="1" x14ac:dyDescent="0.3">
      <c r="A5" s="9" t="s">
        <v>6</v>
      </c>
      <c r="B5" s="6" t="s">
        <v>16</v>
      </c>
      <c r="C5" s="41" t="s">
        <v>34</v>
      </c>
      <c r="D5" s="7" t="s">
        <v>39</v>
      </c>
      <c r="E5" s="10" t="s">
        <v>17</v>
      </c>
      <c r="F5" s="8"/>
      <c r="G5" s="23"/>
      <c r="H5" s="35"/>
    </row>
    <row r="6" spans="1:9" ht="15.75" customHeight="1" thickBot="1" x14ac:dyDescent="0.3">
      <c r="A6" s="141" t="s">
        <v>7</v>
      </c>
      <c r="B6" s="142"/>
      <c r="C6" s="142"/>
      <c r="D6" s="142"/>
      <c r="E6" s="143"/>
      <c r="F6" s="43">
        <v>42000</v>
      </c>
      <c r="G6" s="45">
        <v>41698.75</v>
      </c>
    </row>
    <row r="7" spans="1:9" ht="38.25" customHeight="1" thickBot="1" x14ac:dyDescent="0.3">
      <c r="A7" s="144" t="s">
        <v>8</v>
      </c>
      <c r="B7" s="144" t="s">
        <v>43</v>
      </c>
      <c r="C7" s="148" t="s">
        <v>37</v>
      </c>
      <c r="D7" s="144" t="s">
        <v>40</v>
      </c>
      <c r="E7" s="16" t="s">
        <v>19</v>
      </c>
      <c r="F7" s="8"/>
      <c r="G7" s="23"/>
    </row>
    <row r="8" spans="1:9" ht="35.25" customHeight="1" thickBot="1" x14ac:dyDescent="0.3">
      <c r="A8" s="144"/>
      <c r="B8" s="144"/>
      <c r="C8" s="144"/>
      <c r="D8" s="144"/>
      <c r="E8" s="11" t="s">
        <v>20</v>
      </c>
      <c r="F8" s="8"/>
      <c r="G8" s="23"/>
    </row>
    <row r="9" spans="1:9" ht="47.25" customHeight="1" thickBot="1" x14ac:dyDescent="0.3">
      <c r="A9" s="144"/>
      <c r="B9" s="144"/>
      <c r="C9" s="144"/>
      <c r="D9" s="144"/>
      <c r="E9" s="11" t="s">
        <v>21</v>
      </c>
      <c r="F9" s="8"/>
      <c r="G9" s="23"/>
    </row>
    <row r="10" spans="1:9" ht="53.25" customHeight="1" thickBot="1" x14ac:dyDescent="0.3">
      <c r="A10" s="144"/>
      <c r="B10" s="144"/>
      <c r="C10" s="144"/>
      <c r="D10" s="144"/>
      <c r="E10" s="11" t="s">
        <v>22</v>
      </c>
      <c r="F10" s="8"/>
      <c r="G10" s="23"/>
    </row>
    <row r="11" spans="1:9" ht="39.75" customHeight="1" thickBot="1" x14ac:dyDescent="0.3">
      <c r="A11" s="144"/>
      <c r="B11" s="144"/>
      <c r="C11" s="144"/>
      <c r="D11" s="148" t="s">
        <v>41</v>
      </c>
      <c r="E11" s="11" t="s">
        <v>23</v>
      </c>
      <c r="F11" s="8"/>
      <c r="G11" s="23"/>
    </row>
    <row r="12" spans="1:9" ht="39.75" customHeight="1" thickBot="1" x14ac:dyDescent="0.3">
      <c r="A12" s="144"/>
      <c r="B12" s="144"/>
      <c r="C12" s="144"/>
      <c r="D12" s="144"/>
      <c r="E12" s="11" t="s">
        <v>65</v>
      </c>
      <c r="F12" s="8"/>
      <c r="G12" s="23"/>
    </row>
    <row r="13" spans="1:9" ht="15.75" thickBot="1" x14ac:dyDescent="0.3">
      <c r="A13" s="144"/>
      <c r="B13" s="144"/>
      <c r="C13" s="144"/>
      <c r="D13" s="144"/>
      <c r="E13" s="12" t="s">
        <v>25</v>
      </c>
      <c r="F13" s="8"/>
      <c r="G13" s="23"/>
    </row>
    <row r="14" spans="1:9" ht="30.75" customHeight="1" thickBot="1" x14ac:dyDescent="0.3">
      <c r="A14" s="144"/>
      <c r="B14" s="144"/>
      <c r="C14" s="144"/>
      <c r="D14" s="144"/>
      <c r="E14" s="12" t="s">
        <v>24</v>
      </c>
      <c r="F14" s="8"/>
      <c r="G14" s="23"/>
    </row>
    <row r="15" spans="1:9" ht="42.75" customHeight="1" thickBot="1" x14ac:dyDescent="0.3">
      <c r="A15" s="144"/>
      <c r="B15" s="144"/>
      <c r="C15" s="144"/>
      <c r="D15" s="144"/>
      <c r="E15" s="63" t="s">
        <v>66</v>
      </c>
      <c r="F15" s="8"/>
      <c r="G15" s="23"/>
    </row>
    <row r="16" spans="1:9" ht="30.75" customHeight="1" thickBot="1" x14ac:dyDescent="0.3">
      <c r="A16" s="144"/>
      <c r="B16" s="144"/>
      <c r="C16" s="144"/>
      <c r="D16" s="144"/>
      <c r="E16" s="63"/>
      <c r="F16" s="8"/>
      <c r="G16" s="23"/>
    </row>
    <row r="17" spans="1:7" ht="30.75" customHeight="1" thickBot="1" x14ac:dyDescent="0.3">
      <c r="A17" s="144"/>
      <c r="B17" s="144"/>
      <c r="C17" s="144"/>
      <c r="D17" s="144"/>
      <c r="E17" s="63"/>
      <c r="F17" s="8"/>
      <c r="G17" s="23"/>
    </row>
    <row r="18" spans="1:7" ht="30.75" customHeight="1" thickBot="1" x14ac:dyDescent="0.3">
      <c r="A18" s="144"/>
      <c r="B18" s="144"/>
      <c r="C18" s="144"/>
      <c r="D18" s="144"/>
      <c r="E18" s="63"/>
      <c r="F18" s="8"/>
      <c r="G18" s="23"/>
    </row>
    <row r="19" spans="1:7" ht="30.75" customHeight="1" thickBot="1" x14ac:dyDescent="0.3">
      <c r="A19" s="145"/>
      <c r="B19" s="145"/>
      <c r="C19" s="145"/>
      <c r="D19" s="145"/>
      <c r="E19" s="13" t="s">
        <v>44</v>
      </c>
      <c r="F19" s="14"/>
      <c r="G19" s="23"/>
    </row>
    <row r="20" spans="1:7" ht="17.25" customHeight="1" thickBot="1" x14ac:dyDescent="0.3">
      <c r="A20" s="141" t="s">
        <v>9</v>
      </c>
      <c r="B20" s="142"/>
      <c r="C20" s="142"/>
      <c r="D20" s="142"/>
      <c r="E20" s="143"/>
      <c r="F20" s="44">
        <v>2272692.69</v>
      </c>
      <c r="G20" s="45">
        <v>2193641.02</v>
      </c>
    </row>
    <row r="21" spans="1:7" ht="30" customHeight="1" thickBot="1" x14ac:dyDescent="0.3">
      <c r="A21" s="146" t="s">
        <v>10</v>
      </c>
      <c r="B21" s="148" t="s">
        <v>28</v>
      </c>
      <c r="C21" s="149" t="s">
        <v>36</v>
      </c>
      <c r="D21" s="148" t="s">
        <v>42</v>
      </c>
      <c r="E21" s="10" t="s">
        <v>26</v>
      </c>
      <c r="F21" s="8"/>
      <c r="G21" s="23"/>
    </row>
    <row r="22" spans="1:7" ht="87" customHeight="1" thickBot="1" x14ac:dyDescent="0.3">
      <c r="A22" s="147"/>
      <c r="B22" s="145"/>
      <c r="C22" s="150"/>
      <c r="D22" s="145"/>
      <c r="E22" s="15" t="s">
        <v>49</v>
      </c>
      <c r="F22" s="8"/>
      <c r="G22" s="23"/>
    </row>
    <row r="23" spans="1:7" ht="14.25" customHeight="1" thickBot="1" x14ac:dyDescent="0.3">
      <c r="A23" s="141" t="s">
        <v>11</v>
      </c>
      <c r="B23" s="142"/>
      <c r="C23" s="142"/>
      <c r="D23" s="142"/>
      <c r="E23" s="143"/>
      <c r="F23" s="44">
        <v>252088.6</v>
      </c>
      <c r="G23" s="45">
        <v>246675.3</v>
      </c>
    </row>
    <row r="24" spans="1:7" ht="21.75" customHeight="1" thickBot="1" x14ac:dyDescent="0.3">
      <c r="A24" s="17" t="s">
        <v>32</v>
      </c>
      <c r="B24" s="19"/>
      <c r="C24" s="19"/>
      <c r="D24" s="19"/>
      <c r="E24" s="18"/>
      <c r="F24" s="20">
        <f>F4+F6+F20+F23</f>
        <v>2609781.29</v>
      </c>
      <c r="G24" s="22">
        <f>G4+G6+G20+G23</f>
        <v>2524140.0699999998</v>
      </c>
    </row>
  </sheetData>
  <mergeCells count="18">
    <mergeCell ref="A23:E23"/>
    <mergeCell ref="A4:E4"/>
    <mergeCell ref="A6:E6"/>
    <mergeCell ref="A7:A19"/>
    <mergeCell ref="B7:B19"/>
    <mergeCell ref="A20:E20"/>
    <mergeCell ref="A21:A22"/>
    <mergeCell ref="B21:B22"/>
    <mergeCell ref="D7:D10"/>
    <mergeCell ref="D11:D19"/>
    <mergeCell ref="D21:D22"/>
    <mergeCell ref="C7:C19"/>
    <mergeCell ref="C21:C22"/>
    <mergeCell ref="F1:F2"/>
    <mergeCell ref="G1:G2"/>
    <mergeCell ref="A1:A2"/>
    <mergeCell ref="B1:B2"/>
    <mergeCell ref="E1:E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G8" sqref="G8"/>
    </sheetView>
  </sheetViews>
  <sheetFormatPr defaultRowHeight="15" x14ac:dyDescent="0.25"/>
  <cols>
    <col min="1" max="1" width="2.7109375" customWidth="1"/>
    <col min="2" max="2" width="13.28515625" customWidth="1"/>
    <col min="3" max="3" width="11.7109375" customWidth="1"/>
    <col min="4" max="4" width="16.28515625" customWidth="1"/>
    <col min="5" max="5" width="35.140625" customWidth="1"/>
    <col min="6" max="6" width="6.85546875" customWidth="1"/>
    <col min="7" max="7" width="15" customWidth="1"/>
  </cols>
  <sheetData>
    <row r="1" spans="1:7" ht="24" x14ac:dyDescent="0.25">
      <c r="A1" s="137" t="s">
        <v>50</v>
      </c>
      <c r="B1" s="137" t="s">
        <v>12</v>
      </c>
      <c r="C1" s="46" t="s">
        <v>33</v>
      </c>
      <c r="D1" s="46" t="s">
        <v>29</v>
      </c>
      <c r="E1" s="137" t="s">
        <v>15</v>
      </c>
      <c r="F1" s="151" t="s">
        <v>45</v>
      </c>
      <c r="G1" s="135" t="s">
        <v>56</v>
      </c>
    </row>
    <row r="2" spans="1:7" ht="34.15" customHeight="1" thickBot="1" x14ac:dyDescent="0.3">
      <c r="A2" s="138"/>
      <c r="B2" s="138"/>
      <c r="C2" s="47"/>
      <c r="D2" s="47"/>
      <c r="E2" s="138"/>
      <c r="F2" s="152"/>
      <c r="G2" s="136"/>
    </row>
    <row r="3" spans="1:7" ht="102" thickBot="1" x14ac:dyDescent="0.3">
      <c r="A3" s="15" t="s">
        <v>4</v>
      </c>
      <c r="B3" s="36" t="s">
        <v>13</v>
      </c>
      <c r="C3" s="52" t="s">
        <v>35</v>
      </c>
      <c r="D3" s="13" t="s">
        <v>38</v>
      </c>
      <c r="E3" s="38" t="s">
        <v>14</v>
      </c>
      <c r="F3" s="48" t="s">
        <v>46</v>
      </c>
      <c r="G3" s="55" t="s">
        <v>57</v>
      </c>
    </row>
    <row r="4" spans="1:7" ht="147" thickBot="1" x14ac:dyDescent="0.3">
      <c r="A4" s="10" t="s">
        <v>6</v>
      </c>
      <c r="B4" s="10" t="s">
        <v>16</v>
      </c>
      <c r="C4" s="53" t="s">
        <v>34</v>
      </c>
      <c r="D4" s="54" t="s">
        <v>39</v>
      </c>
      <c r="E4" s="10" t="s">
        <v>17</v>
      </c>
      <c r="F4" s="48" t="s">
        <v>47</v>
      </c>
      <c r="G4" s="55" t="s">
        <v>51</v>
      </c>
    </row>
    <row r="5" spans="1:7" ht="24.6" customHeight="1" thickBot="1" x14ac:dyDescent="0.3">
      <c r="A5" s="144" t="s">
        <v>8</v>
      </c>
      <c r="B5" s="144" t="s">
        <v>43</v>
      </c>
      <c r="C5" s="144" t="s">
        <v>37</v>
      </c>
      <c r="D5" s="144" t="s">
        <v>40</v>
      </c>
      <c r="E5" s="16" t="s">
        <v>19</v>
      </c>
      <c r="F5" s="49" t="s">
        <v>47</v>
      </c>
      <c r="G5" s="55" t="s">
        <v>61</v>
      </c>
    </row>
    <row r="6" spans="1:7" ht="24.75" thickBot="1" x14ac:dyDescent="0.3">
      <c r="A6" s="144"/>
      <c r="B6" s="144"/>
      <c r="C6" s="144"/>
      <c r="D6" s="144"/>
      <c r="E6" s="11" t="s">
        <v>20</v>
      </c>
      <c r="F6" s="49" t="s">
        <v>47</v>
      </c>
      <c r="G6" s="55" t="s">
        <v>53</v>
      </c>
    </row>
    <row r="7" spans="1:7" ht="60.75" thickBot="1" x14ac:dyDescent="0.3">
      <c r="A7" s="144"/>
      <c r="B7" s="144"/>
      <c r="C7" s="144"/>
      <c r="D7" s="144"/>
      <c r="E7" s="11" t="s">
        <v>21</v>
      </c>
      <c r="F7" s="49" t="s">
        <v>47</v>
      </c>
      <c r="G7" s="55" t="s">
        <v>64</v>
      </c>
    </row>
    <row r="8" spans="1:7" ht="48.75" thickBot="1" x14ac:dyDescent="0.3">
      <c r="A8" s="144"/>
      <c r="B8" s="144"/>
      <c r="C8" s="144"/>
      <c r="D8" s="144"/>
      <c r="E8" s="11" t="s">
        <v>22</v>
      </c>
      <c r="F8" s="49" t="s">
        <v>48</v>
      </c>
      <c r="G8" s="55" t="s">
        <v>58</v>
      </c>
    </row>
    <row r="9" spans="1:7" ht="24.6" customHeight="1" thickBot="1" x14ac:dyDescent="0.3">
      <c r="A9" s="144"/>
      <c r="B9" s="144"/>
      <c r="C9" s="144"/>
      <c r="D9" s="148" t="s">
        <v>41</v>
      </c>
      <c r="E9" s="11" t="s">
        <v>23</v>
      </c>
      <c r="F9" s="49" t="s">
        <v>47</v>
      </c>
      <c r="G9" s="55" t="s">
        <v>54</v>
      </c>
    </row>
    <row r="10" spans="1:7" ht="24.75" thickBot="1" x14ac:dyDescent="0.3">
      <c r="A10" s="144"/>
      <c r="B10" s="144"/>
      <c r="C10" s="144"/>
      <c r="D10" s="144"/>
      <c r="E10" s="12" t="s">
        <v>25</v>
      </c>
      <c r="F10" s="49"/>
      <c r="G10" s="55" t="s">
        <v>62</v>
      </c>
    </row>
    <row r="11" spans="1:7" ht="24.75" thickBot="1" x14ac:dyDescent="0.3">
      <c r="A11" s="144"/>
      <c r="B11" s="144"/>
      <c r="C11" s="144"/>
      <c r="D11" s="144"/>
      <c r="E11" s="12" t="s">
        <v>24</v>
      </c>
      <c r="F11" s="49"/>
      <c r="G11" s="55" t="s">
        <v>63</v>
      </c>
    </row>
    <row r="12" spans="1:7" ht="42.6" customHeight="1" thickBot="1" x14ac:dyDescent="0.3">
      <c r="A12" s="145"/>
      <c r="B12" s="145"/>
      <c r="C12" s="145"/>
      <c r="D12" s="145"/>
      <c r="E12" s="13" t="s">
        <v>44</v>
      </c>
      <c r="F12" s="50"/>
      <c r="G12" s="56" t="s">
        <v>55</v>
      </c>
    </row>
    <row r="13" spans="1:7" ht="33" customHeight="1" thickBot="1" x14ac:dyDescent="0.3">
      <c r="A13" s="146" t="s">
        <v>10</v>
      </c>
      <c r="B13" s="148" t="s">
        <v>28</v>
      </c>
      <c r="C13" s="149" t="s">
        <v>36</v>
      </c>
      <c r="D13" s="148" t="s">
        <v>42</v>
      </c>
      <c r="E13" s="10" t="s">
        <v>26</v>
      </c>
      <c r="F13" s="48" t="s">
        <v>47</v>
      </c>
      <c r="G13" s="57" t="s">
        <v>59</v>
      </c>
    </row>
    <row r="14" spans="1:7" ht="187.15" customHeight="1" thickBot="1" x14ac:dyDescent="0.3">
      <c r="A14" s="147"/>
      <c r="B14" s="145"/>
      <c r="C14" s="150"/>
      <c r="D14" s="145"/>
      <c r="E14" s="15" t="s">
        <v>49</v>
      </c>
      <c r="F14" s="51"/>
      <c r="G14" s="56" t="s">
        <v>52</v>
      </c>
    </row>
  </sheetData>
  <mergeCells count="14">
    <mergeCell ref="C5:C12"/>
    <mergeCell ref="C13:C14"/>
    <mergeCell ref="G1:G2"/>
    <mergeCell ref="A13:A14"/>
    <mergeCell ref="B13:B14"/>
    <mergeCell ref="D13:D14"/>
    <mergeCell ref="A5:A12"/>
    <mergeCell ref="B5:B12"/>
    <mergeCell ref="D5:D8"/>
    <mergeCell ref="D9:D12"/>
    <mergeCell ref="A1:A2"/>
    <mergeCell ref="B1:B2"/>
    <mergeCell ref="E1:E2"/>
    <mergeCell ref="F1:F2"/>
  </mergeCells>
  <pageMargins left="0.19685039370078741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Malogorski</dc:creator>
  <cp:lastModifiedBy>Ksenija Ogrizek Herak</cp:lastModifiedBy>
  <cp:lastPrinted>2017-12-15T07:39:06Z</cp:lastPrinted>
  <dcterms:created xsi:type="dcterms:W3CDTF">2016-03-18T11:29:27Z</dcterms:created>
  <dcterms:modified xsi:type="dcterms:W3CDTF">2017-12-15T07:40:17Z</dcterms:modified>
</cp:coreProperties>
</file>